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19\"/>
    </mc:Choice>
  </mc:AlternateContent>
  <bookViews>
    <workbookView xWindow="0" yWindow="0" windowWidth="23040" windowHeight="8832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лист1!$25:$25,лист1!$27:$28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J28" i="1" l="1"/>
  <c r="I28" i="1"/>
  <c r="E28" i="1"/>
  <c r="D28" i="1"/>
  <c r="C28" i="1"/>
  <c r="D27" i="1"/>
  <c r="L25" i="1"/>
  <c r="J25" i="1"/>
  <c r="G25" i="1"/>
  <c r="F25" i="1"/>
  <c r="E25" i="1"/>
  <c r="D25" i="1"/>
  <c r="J22" i="1"/>
  <c r="E22" i="1"/>
  <c r="J21" i="1"/>
  <c r="E21" i="1"/>
  <c r="J20" i="1"/>
  <c r="D20" i="1"/>
  <c r="G17" i="1"/>
  <c r="F17" i="1"/>
  <c r="E17" i="1"/>
  <c r="D17" i="1"/>
  <c r="J16" i="1"/>
  <c r="D16" i="1"/>
  <c r="M11" i="1"/>
  <c r="L11" i="1"/>
  <c r="J11" i="1"/>
  <c r="I11" i="1"/>
  <c r="G11" i="1"/>
  <c r="F11" i="1"/>
  <c r="D11" i="1"/>
  <c r="C11" i="1"/>
  <c r="J10" i="1"/>
  <c r="I10" i="1"/>
  <c r="D10" i="1"/>
  <c r="C10" i="1"/>
  <c r="J18" i="1"/>
  <c r="G23" i="1"/>
  <c r="F13" i="1"/>
  <c r="F23" i="1"/>
  <c r="E12" i="1"/>
  <c r="D18" i="1"/>
  <c r="D14" i="1"/>
  <c r="D12" i="1"/>
  <c r="D19" i="1" l="1"/>
  <c r="B21" i="1"/>
  <c r="B22" i="1"/>
  <c r="E19" i="1" l="1"/>
  <c r="B19" i="1" s="1"/>
  <c r="H21" i="1"/>
  <c r="H22" i="1"/>
  <c r="D15" i="1"/>
  <c r="B25" i="1" l="1"/>
  <c r="H10" i="1"/>
  <c r="C9" i="1" l="1"/>
  <c r="H20" i="1" l="1"/>
  <c r="J19" i="1"/>
  <c r="H19" i="1" s="1"/>
  <c r="B20" i="1"/>
  <c r="H28" i="1"/>
  <c r="H27" i="1"/>
  <c r="J26" i="1"/>
  <c r="E26" i="1"/>
  <c r="C26" i="1"/>
  <c r="C29" i="1" s="1"/>
  <c r="G24" i="1"/>
  <c r="L24" i="1"/>
  <c r="F24" i="1"/>
  <c r="J24" i="1"/>
  <c r="E24" i="1"/>
  <c r="H23" i="1"/>
  <c r="H18" i="1"/>
  <c r="G15" i="1"/>
  <c r="E15" i="1"/>
  <c r="J15" i="1"/>
  <c r="H15" i="1" s="1"/>
  <c r="F15" i="1"/>
  <c r="H14" i="1"/>
  <c r="H13" i="1"/>
  <c r="H12" i="1"/>
  <c r="H11" i="1"/>
  <c r="F9" i="1"/>
  <c r="D24" i="1"/>
  <c r="I9" i="1"/>
  <c r="H9" i="1" s="1"/>
  <c r="D9" i="1"/>
  <c r="H25" i="1"/>
  <c r="I26" i="1"/>
  <c r="D26" i="1"/>
  <c r="B16" i="1"/>
  <c r="B17" i="1"/>
  <c r="B10" i="1"/>
  <c r="B28" i="1"/>
  <c r="B27" i="1"/>
  <c r="K29" i="1"/>
  <c r="M29" i="1"/>
  <c r="B13" i="1"/>
  <c r="B23" i="1"/>
  <c r="B11" i="1"/>
  <c r="B18" i="1"/>
  <c r="B14" i="1"/>
  <c r="B12" i="1"/>
  <c r="H26" i="1" l="1"/>
  <c r="G29" i="1"/>
  <c r="D29" i="1"/>
  <c r="F29" i="1"/>
  <c r="E29" i="1"/>
  <c r="J29" i="1"/>
  <c r="H24" i="1"/>
  <c r="H29" i="1" s="1"/>
  <c r="L29" i="1"/>
  <c r="B15" i="1"/>
  <c r="B24" i="1"/>
  <c r="B26" i="1"/>
  <c r="B9" i="1"/>
  <c r="I29" i="1"/>
  <c r="B29" i="1" l="1"/>
</calcChain>
</file>

<file path=xl/sharedStrings.xml><?xml version="1.0" encoding="utf-8"?>
<sst xmlns="http://schemas.openxmlformats.org/spreadsheetml/2006/main" count="37" uniqueCount="32">
  <si>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</si>
  <si>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</si>
  <si>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</si>
  <si>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</si>
  <si>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</si>
  <si>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</si>
  <si>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</si>
  <si>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</si>
  <si>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</si>
  <si>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</si>
  <si>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</si>
  <si>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</si>
  <si>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</si>
  <si>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</si>
  <si>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</si>
  <si>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</si>
  <si>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</si>
  <si>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</si>
  <si>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</si>
  <si>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</si>
  <si>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</si>
  <si>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</si>
  <si>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</si>
  <si>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</si>
  <si>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</si>
  <si>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</si>
  <si>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КорГОК</t>
  </si>
  <si>
    <t xml:space="preserve"> БЗФ</t>
  </si>
  <si>
    <t>Якутуголь</t>
  </si>
  <si>
    <t>Посьет</t>
  </si>
  <si>
    <t>Ванино</t>
  </si>
  <si>
    <t>Полезный отпуск электроэнергии и мощности по тарифным группам в разpезе территориальных сетевых организаций за период июне 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</si>
</sst>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4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right" vertical="center" wrapText="1"/>
    </xf>
    <xf numFmtId="167" fontId="9" fillId="0" borderId="0" xfId="2" applyNumberFormat="1" applyFont="1" applyBorder="1" applyAlignment="1" applyProtection="1">
      <alignment horizontal="center" vertical="center"/>
    </xf>
    <xf numFmtId="166" fontId="22" fillId="0" borderId="1" xfId="1" applyNumberFormat="1" applyFont="1" applyFill="1" applyBorder="1" applyAlignment="1">
      <alignment vertical="center"/>
    </xf>
    <xf numFmtId="167" fontId="12" fillId="0" borderId="0" xfId="1" applyNumberFormat="1" applyFont="1" applyBorder="1" applyAlignment="1">
      <alignment horizontal="center" vertical="center"/>
    </xf>
    <xf numFmtId="167" fontId="21" fillId="0" borderId="0" xfId="1" applyNumberFormat="1" applyFont="1" applyBorder="1" applyAlignment="1">
      <alignment horizontal="center" vertical="center"/>
    </xf>
    <xf numFmtId="165" fontId="22" fillId="0" borderId="3" xfId="0" applyNumberFormat="1" applyFont="1" applyBorder="1" applyAlignment="1">
      <alignment horizontal="center" vertical="center" wrapText="1"/>
    </xf>
    <xf numFmtId="165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165" fontId="23" fillId="0" borderId="1" xfId="3" applyNumberFormat="1" applyFont="1" applyFill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4" fontId="23" fillId="0" borderId="1" xfId="0" applyNumberFormat="1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vertical="center"/>
    </xf>
    <xf numFmtId="165" fontId="24" fillId="0" borderId="1" xfId="3" applyNumberFormat="1" applyFont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6" fontId="22" fillId="0" borderId="1" xfId="1" applyNumberFormat="1" applyFont="1" applyFill="1" applyBorder="1" applyAlignment="1">
      <alignment horizontal="center" vertical="center"/>
    </xf>
    <xf numFmtId="165" fontId="22" fillId="0" borderId="1" xfId="3" applyNumberFormat="1" applyFont="1" applyFill="1" applyBorder="1" applyAlignment="1">
      <alignment horizontal="center" vertical="center"/>
    </xf>
    <xf numFmtId="165" fontId="22" fillId="0" borderId="1" xfId="3" applyNumberFormat="1" applyFont="1" applyBorder="1" applyAlignment="1">
      <alignment horizontal="center" vertical="center"/>
    </xf>
    <xf numFmtId="165" fontId="24" fillId="0" borderId="1" xfId="3" applyNumberFormat="1" applyFont="1" applyBorder="1" applyAlignment="1">
      <alignment horizontal="center" vertical="center"/>
    </xf>
    <xf numFmtId="165" fontId="22" fillId="0" borderId="0" xfId="0" applyNumberFormat="1" applyFont="1" applyFill="1" applyAlignment="1">
      <alignment horizontal="center"/>
    </xf>
    <xf numFmtId="165" fontId="22" fillId="2" borderId="1" xfId="3" applyNumberFormat="1" applyFont="1" applyFill="1" applyBorder="1" applyAlignment="1">
      <alignment horizontal="center" vertical="center"/>
    </xf>
    <xf numFmtId="165" fontId="24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vertical="center"/>
    </xf>
    <xf numFmtId="165" fontId="22" fillId="0" borderId="1" xfId="0" applyNumberFormat="1" applyFont="1" applyFill="1" applyBorder="1" applyAlignment="1" applyProtection="1">
      <alignment horizontal="center"/>
      <protection locked="0"/>
    </xf>
    <xf numFmtId="165" fontId="24" fillId="0" borderId="1" xfId="3" applyNumberFormat="1" applyFont="1" applyFill="1" applyBorder="1" applyAlignment="1">
      <alignment horizontal="center" vertical="center"/>
    </xf>
    <xf numFmtId="165" fontId="24" fillId="0" borderId="1" xfId="0" applyNumberFormat="1" applyFont="1" applyFill="1" applyBorder="1" applyAlignment="1" applyProtection="1">
      <alignment horizontal="center"/>
      <protection locked="0"/>
    </xf>
    <xf numFmtId="165" fontId="22" fillId="0" borderId="1" xfId="3" applyNumberFormat="1" applyFont="1" applyBorder="1" applyAlignment="1">
      <alignment vertical="center"/>
    </xf>
    <xf numFmtId="167" fontId="22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9/&#1040;&#1082;&#1090;.%20&#1086;&#1073;&#1098;&#1077;&#1084;&#1099;%20&#1076;&#1083;&#1103;%20&#1088;&#1072;&#1073;&#1086;&#1090;&#1099;%202019&#1075;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Кор-ГОК"/>
      <sheetName val="Аксион"/>
      <sheetName val="Ижсталь"/>
      <sheetName val="ЮУНК"/>
      <sheetName val="Междуреч"/>
      <sheetName val="БЗФ"/>
      <sheetName val="БМК"/>
      <sheetName val="УралКУЗ"/>
      <sheetName val="ЧМК"/>
      <sheetName val="ЯкутУ+"/>
      <sheetName val="МТП_Ванино"/>
      <sheetName val="ТП_Посьет"/>
      <sheetName val="Эльга"/>
      <sheetName val="ЧМК (2019)"/>
      <sheetName val="НЫТВА"/>
      <sheetName val="ЭТПЗ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  <sheetName val="Лист4"/>
      <sheetName val="Лист5"/>
    </sheetNames>
    <sheetDataSet>
      <sheetData sheetId="0"/>
      <sheetData sheetId="1"/>
      <sheetData sheetId="2">
        <row r="53">
          <cell r="I53">
            <v>22844.883000000002</v>
          </cell>
          <cell r="J53">
            <v>23162.59</v>
          </cell>
        </row>
        <row r="54">
          <cell r="J54">
            <v>50.561</v>
          </cell>
        </row>
        <row r="55">
          <cell r="J55">
            <v>930.75</v>
          </cell>
        </row>
        <row r="56">
          <cell r="J56">
            <v>0.7</v>
          </cell>
        </row>
      </sheetData>
      <sheetData sheetId="3">
        <row r="68">
          <cell r="I68">
            <v>1485.1310000000001</v>
          </cell>
          <cell r="J68">
            <v>1569.3820000000001</v>
          </cell>
        </row>
        <row r="69">
          <cell r="J69">
            <v>1011.799</v>
          </cell>
        </row>
        <row r="73">
          <cell r="J73">
            <v>4.58</v>
          </cell>
        </row>
        <row r="74">
          <cell r="J74">
            <v>2.4550000000000001</v>
          </cell>
        </row>
      </sheetData>
      <sheetData sheetId="4">
        <row r="73">
          <cell r="I73">
            <v>23012.221000000001</v>
          </cell>
          <cell r="J73">
            <v>20240.433000000001</v>
          </cell>
        </row>
        <row r="74">
          <cell r="J74">
            <v>8193.9750000000004</v>
          </cell>
        </row>
        <row r="75">
          <cell r="J75">
            <v>514.29300000000001</v>
          </cell>
        </row>
        <row r="76">
          <cell r="J76">
            <v>5.548</v>
          </cell>
        </row>
        <row r="78">
          <cell r="J78">
            <v>44.881999999999998</v>
          </cell>
        </row>
        <row r="79">
          <cell r="J79">
            <v>13.840999999999999</v>
          </cell>
        </row>
        <row r="81">
          <cell r="J81">
            <v>1.452</v>
          </cell>
        </row>
        <row r="82">
          <cell r="J82">
            <v>1.6E-2</v>
          </cell>
        </row>
      </sheetData>
      <sheetData sheetId="5">
        <row r="69">
          <cell r="I69">
            <v>267.48599999999999</v>
          </cell>
          <cell r="J69">
            <v>242.374</v>
          </cell>
        </row>
        <row r="70">
          <cell r="J70">
            <v>307.416</v>
          </cell>
        </row>
      </sheetData>
      <sheetData sheetId="6">
        <row r="64">
          <cell r="I64">
            <v>23067.566999999999</v>
          </cell>
          <cell r="J64">
            <v>20215.998</v>
          </cell>
        </row>
        <row r="65">
          <cell r="J65">
            <v>12791.456</v>
          </cell>
        </row>
        <row r="66">
          <cell r="J66">
            <v>2144.6010000000001</v>
          </cell>
        </row>
        <row r="67">
          <cell r="J67">
            <v>2.085</v>
          </cell>
        </row>
        <row r="69">
          <cell r="J69">
            <v>3.1560000000000001</v>
          </cell>
        </row>
        <row r="71">
          <cell r="J71">
            <v>12.978999999999999</v>
          </cell>
        </row>
        <row r="74">
          <cell r="J74">
            <v>6.0000000000000001E-3</v>
          </cell>
        </row>
        <row r="76">
          <cell r="J76">
            <v>2.1000000000000001E-2</v>
          </cell>
        </row>
        <row r="100">
          <cell r="J100">
            <v>9.2309999999999999</v>
          </cell>
        </row>
        <row r="110">
          <cell r="J110">
            <v>1132.19</v>
          </cell>
        </row>
      </sheetData>
      <sheetData sheetId="7">
        <row r="68">
          <cell r="I68">
            <v>65426.203999999998</v>
          </cell>
          <cell r="J68">
            <v>54860.133000000002</v>
          </cell>
        </row>
        <row r="73">
          <cell r="J73">
            <v>78.896000000000001</v>
          </cell>
        </row>
      </sheetData>
      <sheetData sheetId="8">
        <row r="70">
          <cell r="I70">
            <v>21739.394</v>
          </cell>
          <cell r="J70">
            <v>21870.701000000001</v>
          </cell>
        </row>
        <row r="75">
          <cell r="J75">
            <v>35.61</v>
          </cell>
        </row>
      </sheetData>
      <sheetData sheetId="9">
        <row r="69">
          <cell r="I69">
            <v>8246.1949999999997</v>
          </cell>
          <cell r="J69">
            <v>8498.5619999999999</v>
          </cell>
        </row>
      </sheetData>
      <sheetData sheetId="10">
        <row r="69">
          <cell r="I69">
            <v>11322.387000000001</v>
          </cell>
          <cell r="J69">
            <v>26830.484</v>
          </cell>
        </row>
        <row r="70">
          <cell r="J70">
            <v>1753.078</v>
          </cell>
        </row>
        <row r="71">
          <cell r="J71">
            <v>403.98</v>
          </cell>
        </row>
        <row r="72">
          <cell r="J72">
            <v>479.71699999999998</v>
          </cell>
        </row>
        <row r="75">
          <cell r="J75">
            <v>38.249000000000002</v>
          </cell>
        </row>
        <row r="76">
          <cell r="J76">
            <v>2.95</v>
          </cell>
        </row>
      </sheetData>
      <sheetData sheetId="11">
        <row r="67">
          <cell r="I67">
            <v>20005.937000000002</v>
          </cell>
          <cell r="J67">
            <v>17734.685000000001</v>
          </cell>
        </row>
        <row r="72">
          <cell r="J72">
            <v>26.71</v>
          </cell>
        </row>
        <row r="94">
          <cell r="J94">
            <v>78.480999999999995</v>
          </cell>
        </row>
        <row r="95">
          <cell r="J95">
            <v>16.8</v>
          </cell>
        </row>
      </sheetData>
      <sheetData sheetId="12">
        <row r="69">
          <cell r="I69">
            <v>853.11</v>
          </cell>
          <cell r="J69">
            <v>850.32399999999996</v>
          </cell>
        </row>
        <row r="74">
          <cell r="J74">
            <v>1.8360000000000001</v>
          </cell>
        </row>
      </sheetData>
      <sheetData sheetId="13">
        <row r="70">
          <cell r="I70">
            <v>724.50099999999998</v>
          </cell>
          <cell r="J70">
            <v>666.70299999999997</v>
          </cell>
        </row>
        <row r="71">
          <cell r="J71">
            <v>11.922000000000001</v>
          </cell>
        </row>
        <row r="75">
          <cell r="J75">
            <v>1.3220000000000001</v>
          </cell>
        </row>
        <row r="76">
          <cell r="J76">
            <v>0.05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85" zoomScaleNormal="85" workbookViewId="0">
      <selection activeCell="L25" sqref="L25"/>
    </sheetView>
  </sheetViews>
  <sheetFormatPr defaultRowHeight="14.4" outlineLevelRow="1" x14ac:dyDescent="0.3"/>
  <cols>
    <col min="1" max="1" width="46" customWidth="1"/>
    <col min="2" max="2" width="21.33203125" customWidth="1"/>
    <col min="3" max="3" width="15" customWidth="1"/>
    <col min="4" max="4" width="15.5546875" customWidth="1"/>
    <col min="5" max="6" width="14.33203125" customWidth="1"/>
    <col min="7" max="7" width="15.33203125" bestFit="1" customWidth="1"/>
    <col min="8" max="13" width="14.332031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50000000000003" customHeight="1" x14ac:dyDescent="0.3">
      <c r="A4" s="97" t="s">
        <v>31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" customHeight="1" x14ac:dyDescent="0.3">
      <c r="A5" s="102" t="s">
        <v>6</v>
      </c>
      <c r="B5" s="102"/>
      <c r="C5" s="102"/>
      <c r="D5" s="102"/>
      <c r="E5" s="102"/>
      <c r="F5" s="102"/>
      <c r="G5" s="102"/>
      <c r="H5" s="102"/>
      <c r="I5" s="103"/>
      <c r="J5" s="103"/>
      <c r="K5" s="103"/>
      <c r="L5" s="103"/>
      <c r="M5" s="103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" customHeight="1" x14ac:dyDescent="0.3">
      <c r="A6" s="104" t="s">
        <v>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3">
      <c r="A7" s="100" t="s">
        <v>5</v>
      </c>
      <c r="B7" s="98" t="s">
        <v>17</v>
      </c>
      <c r="C7" s="95"/>
      <c r="D7" s="95"/>
      <c r="E7" s="95"/>
      <c r="F7" s="95"/>
      <c r="G7" s="96"/>
      <c r="H7" s="98" t="s">
        <v>18</v>
      </c>
      <c r="I7" s="95"/>
      <c r="J7" s="95"/>
      <c r="K7" s="95"/>
      <c r="L7" s="95"/>
      <c r="M7" s="96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6" x14ac:dyDescent="0.3">
      <c r="A8" s="101"/>
      <c r="B8" s="99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99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2" x14ac:dyDescent="0.3">
      <c r="A9" s="63" t="s">
        <v>23</v>
      </c>
      <c r="B9" s="69">
        <f>C9+D9+F9</f>
        <v>31529.882000000005</v>
      </c>
      <c r="C9" s="70">
        <f>C10+C11</f>
        <v>9205.7740000000013</v>
      </c>
      <c r="D9" s="70">
        <f>D10+D11</f>
        <v>21809.815000000002</v>
      </c>
      <c r="E9" s="71"/>
      <c r="F9" s="70">
        <f>F11</f>
        <v>514.29300000000001</v>
      </c>
      <c r="G9" s="71"/>
      <c r="H9" s="69">
        <f>I9</f>
        <v>16.295999999999999</v>
      </c>
      <c r="I9" s="70">
        <f>I10+I11</f>
        <v>16.295999999999999</v>
      </c>
      <c r="J9" s="72"/>
      <c r="K9" s="72"/>
      <c r="L9" s="72"/>
      <c r="M9" s="7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6" hidden="1" outlineLevel="1" x14ac:dyDescent="0.3">
      <c r="A10" s="61" t="s">
        <v>24</v>
      </c>
      <c r="B10" s="73">
        <f>SUM(C10:G10)</f>
        <v>2581.181</v>
      </c>
      <c r="C10" s="74">
        <f>[1]Аксион!$J$69</f>
        <v>1011.799</v>
      </c>
      <c r="D10" s="74">
        <f>[1]Аксион!$J$68</f>
        <v>1569.3820000000001</v>
      </c>
      <c r="E10" s="72"/>
      <c r="F10" s="72"/>
      <c r="G10" s="72"/>
      <c r="H10" s="75">
        <f>SUM(I10:M10)</f>
        <v>7.0350000000000001</v>
      </c>
      <c r="I10" s="76">
        <f>[1]Аксион!$J$74</f>
        <v>2.4550000000000001</v>
      </c>
      <c r="J10" s="77">
        <f>[1]Аксион!$J$73</f>
        <v>4.58</v>
      </c>
      <c r="K10" s="72"/>
      <c r="L10" s="72"/>
      <c r="M10" s="7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6" hidden="1" outlineLevel="1" x14ac:dyDescent="0.3">
      <c r="A11" s="62" t="s">
        <v>25</v>
      </c>
      <c r="B11" s="73">
        <f t="shared" ref="B11:B26" si="0">SUM(C11:G11)</f>
        <v>28954.249000000003</v>
      </c>
      <c r="C11" s="75">
        <f>[1]Ижсталь!$J$74</f>
        <v>8193.9750000000004</v>
      </c>
      <c r="D11" s="75">
        <f>[1]Ижсталь!$J$73</f>
        <v>20240.433000000001</v>
      </c>
      <c r="E11" s="75"/>
      <c r="F11" s="75">
        <f>[1]Ижсталь!$J$75</f>
        <v>514.29300000000001</v>
      </c>
      <c r="G11" s="75">
        <f>[1]Ижсталь!$J$76</f>
        <v>5.548</v>
      </c>
      <c r="H11" s="75">
        <f t="shared" ref="H11:H28" si="1">SUM(I11:M11)</f>
        <v>60.190999999999995</v>
      </c>
      <c r="I11" s="75">
        <f>[1]Ижсталь!$J$79</f>
        <v>13.840999999999999</v>
      </c>
      <c r="J11" s="78">
        <f>[1]Ижсталь!$J$78</f>
        <v>44.881999999999998</v>
      </c>
      <c r="K11" s="79"/>
      <c r="L11" s="79">
        <f>[1]Ижсталь!$J$81</f>
        <v>1.452</v>
      </c>
      <c r="M11" s="80">
        <f>[1]Ижсталь!$J$82</f>
        <v>1.6E-2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6" collapsed="1" x14ac:dyDescent="0.3">
      <c r="A12" s="6" t="s">
        <v>11</v>
      </c>
      <c r="B12" s="81">
        <f t="shared" si="0"/>
        <v>549.79</v>
      </c>
      <c r="C12" s="82"/>
      <c r="D12" s="82">
        <f>[1]ЮУНК!$J$69</f>
        <v>242.374</v>
      </c>
      <c r="E12" s="82">
        <f>[1]ЮУНК!$J$70</f>
        <v>307.416</v>
      </c>
      <c r="F12" s="82"/>
      <c r="G12" s="82"/>
      <c r="H12" s="82">
        <f t="shared" si="1"/>
        <v>0</v>
      </c>
      <c r="I12" s="82"/>
      <c r="J12" s="82"/>
      <c r="K12" s="83"/>
      <c r="L12" s="84"/>
      <c r="M12" s="8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6" x14ac:dyDescent="0.3">
      <c r="A13" s="11" t="s">
        <v>12</v>
      </c>
      <c r="B13" s="81">
        <f t="shared" si="0"/>
        <v>9.2309999999999999</v>
      </c>
      <c r="C13" s="82"/>
      <c r="D13" s="82"/>
      <c r="E13" s="85"/>
      <c r="F13" s="82">
        <f>[1]Междуреч!$J$100</f>
        <v>9.2309999999999999</v>
      </c>
      <c r="G13" s="82"/>
      <c r="H13" s="82">
        <f t="shared" si="1"/>
        <v>0</v>
      </c>
      <c r="I13" s="82"/>
      <c r="J13" s="82"/>
      <c r="K13" s="86"/>
      <c r="L13" s="87"/>
      <c r="M13" s="88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" x14ac:dyDescent="0.3">
      <c r="A14" s="14" t="s">
        <v>13</v>
      </c>
      <c r="B14" s="81">
        <f t="shared" si="0"/>
        <v>1132.19</v>
      </c>
      <c r="C14" s="82"/>
      <c r="D14" s="82">
        <f>[1]Междуреч!$J$110</f>
        <v>1132.19</v>
      </c>
      <c r="E14" s="82"/>
      <c r="F14" s="82"/>
      <c r="G14" s="82"/>
      <c r="H14" s="82">
        <f t="shared" si="1"/>
        <v>0</v>
      </c>
      <c r="I14" s="82"/>
      <c r="J14" s="82"/>
      <c r="K14" s="86"/>
      <c r="L14" s="87"/>
      <c r="M14" s="8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6" x14ac:dyDescent="0.3">
      <c r="A15" s="14" t="s">
        <v>14</v>
      </c>
      <c r="B15" s="81">
        <f t="shared" si="0"/>
        <v>79004.733999999997</v>
      </c>
      <c r="C15" s="82"/>
      <c r="D15" s="82">
        <f>D16+D17</f>
        <v>78022.722999999998</v>
      </c>
      <c r="E15" s="82">
        <f>E16+E17</f>
        <v>50.561</v>
      </c>
      <c r="F15" s="82">
        <f t="shared" ref="F15" si="2">F16+F17</f>
        <v>930.75</v>
      </c>
      <c r="G15" s="82">
        <f>G16+G17</f>
        <v>0.7</v>
      </c>
      <c r="H15" s="82">
        <f>SUM(I15:M15)</f>
        <v>78.896000000000001</v>
      </c>
      <c r="I15" s="82"/>
      <c r="J15" s="89">
        <f>J16+J17</f>
        <v>78.896000000000001</v>
      </c>
      <c r="K15" s="83"/>
      <c r="L15" s="84"/>
      <c r="M15" s="80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6" hidden="1" outlineLevel="1" x14ac:dyDescent="0.3">
      <c r="A16" s="64" t="s">
        <v>27</v>
      </c>
      <c r="B16" s="81">
        <f>SUM(C16:G16)</f>
        <v>54860.133000000002</v>
      </c>
      <c r="C16" s="90"/>
      <c r="D16" s="90">
        <f>[1]БЗФ!$J$68</f>
        <v>54860.133000000002</v>
      </c>
      <c r="E16" s="90"/>
      <c r="F16" s="90"/>
      <c r="G16" s="90"/>
      <c r="H16" s="82"/>
      <c r="I16" s="82"/>
      <c r="J16" s="91">
        <f>[1]БЗФ!$J$73</f>
        <v>78.896000000000001</v>
      </c>
      <c r="K16" s="83"/>
      <c r="L16" s="84"/>
      <c r="M16" s="8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6" hidden="1" outlineLevel="1" x14ac:dyDescent="0.3">
      <c r="A17" s="64" t="s">
        <v>26</v>
      </c>
      <c r="B17" s="81">
        <f>SUM(C17:G17)</f>
        <v>24144.601000000002</v>
      </c>
      <c r="C17" s="90"/>
      <c r="D17" s="90">
        <f>'[1]Кор-ГОК'!$J$53</f>
        <v>23162.59</v>
      </c>
      <c r="E17" s="90">
        <f>'[1]Кор-ГОК'!$J$54</f>
        <v>50.561</v>
      </c>
      <c r="F17" s="90">
        <f>'[1]Кор-ГОК'!$J$55</f>
        <v>930.75</v>
      </c>
      <c r="G17" s="90">
        <f>'[1]Кор-ГОК'!$J$56</f>
        <v>0.7</v>
      </c>
      <c r="H17" s="82"/>
      <c r="I17" s="82"/>
      <c r="J17" s="89"/>
      <c r="K17" s="83"/>
      <c r="L17" s="84"/>
      <c r="M17" s="8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6" collapsed="1" x14ac:dyDescent="0.3">
      <c r="A18" s="7" t="s">
        <v>15</v>
      </c>
      <c r="B18" s="81">
        <f t="shared" si="0"/>
        <v>21870.701000000001</v>
      </c>
      <c r="C18" s="82"/>
      <c r="D18" s="82">
        <f>[1]БМК!$J$70</f>
        <v>21870.701000000001</v>
      </c>
      <c r="E18" s="82"/>
      <c r="F18" s="82"/>
      <c r="G18" s="82"/>
      <c r="H18" s="82">
        <f t="shared" si="1"/>
        <v>35.61</v>
      </c>
      <c r="I18" s="82"/>
      <c r="J18" s="82">
        <f>[1]БМК!$J$75</f>
        <v>35.61</v>
      </c>
      <c r="K18" s="83"/>
      <c r="L18" s="84"/>
      <c r="M18" s="8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6" x14ac:dyDescent="0.3">
      <c r="A19" s="7" t="s">
        <v>16</v>
      </c>
      <c r="B19" s="81">
        <f>SUM(C19:G19)</f>
        <v>19263.634000000002</v>
      </c>
      <c r="C19" s="82"/>
      <c r="D19" s="82">
        <f>SUM(D20:D22)</f>
        <v>17734.685000000001</v>
      </c>
      <c r="E19" s="82">
        <f t="shared" ref="E19" si="3">SUM(E20:E22)</f>
        <v>1528.9490000000001</v>
      </c>
      <c r="F19" s="82"/>
      <c r="G19" s="82"/>
      <c r="H19" s="82">
        <f t="shared" si="1"/>
        <v>29.917999999999999</v>
      </c>
      <c r="I19" s="82"/>
      <c r="J19" s="82">
        <f>SUM(J20:J22)</f>
        <v>29.917999999999999</v>
      </c>
      <c r="K19" s="83"/>
      <c r="L19" s="84"/>
      <c r="M19" s="8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6" hidden="1" outlineLevel="1" x14ac:dyDescent="0.3">
      <c r="A20" s="64" t="s">
        <v>28</v>
      </c>
      <c r="B20" s="81">
        <f t="shared" si="0"/>
        <v>17734.685000000001</v>
      </c>
      <c r="C20" s="82"/>
      <c r="D20" s="82">
        <f>'[1]ЯкутУ+'!$J$67</f>
        <v>17734.685000000001</v>
      </c>
      <c r="E20" s="82"/>
      <c r="F20" s="82"/>
      <c r="G20" s="82"/>
      <c r="H20" s="82">
        <f t="shared" si="1"/>
        <v>26.71</v>
      </c>
      <c r="I20" s="82"/>
      <c r="J20" s="82">
        <f>'[1]ЯкутУ+'!$J$72</f>
        <v>26.71</v>
      </c>
      <c r="K20" s="83"/>
      <c r="L20" s="84"/>
      <c r="M20" s="8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6" hidden="1" outlineLevel="1" x14ac:dyDescent="0.3">
      <c r="A21" s="64" t="s">
        <v>29</v>
      </c>
      <c r="B21" s="81">
        <f t="shared" si="0"/>
        <v>678.625</v>
      </c>
      <c r="C21" s="82"/>
      <c r="D21" s="82"/>
      <c r="E21" s="82">
        <f>[1]ТП_Посьет!$J$70+[1]ТП_Посьет!$J$71</f>
        <v>678.625</v>
      </c>
      <c r="F21" s="82"/>
      <c r="G21" s="82"/>
      <c r="H21" s="82">
        <f t="shared" si="1"/>
        <v>1.3720000000000001</v>
      </c>
      <c r="I21" s="82"/>
      <c r="J21" s="82">
        <f>[1]ТП_Посьет!$J$75+[1]ТП_Посьет!$J$76</f>
        <v>1.3720000000000001</v>
      </c>
      <c r="K21" s="83"/>
      <c r="L21" s="84"/>
      <c r="M21" s="8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6" hidden="1" outlineLevel="1" x14ac:dyDescent="0.3">
      <c r="A22" s="64" t="s">
        <v>30</v>
      </c>
      <c r="B22" s="81">
        <f t="shared" si="0"/>
        <v>850.32399999999996</v>
      </c>
      <c r="C22" s="82"/>
      <c r="D22" s="82"/>
      <c r="E22" s="82">
        <f>[1]МТП_Ванино!$J$69</f>
        <v>850.32399999999996</v>
      </c>
      <c r="F22" s="82"/>
      <c r="G22" s="82"/>
      <c r="H22" s="82">
        <f t="shared" si="1"/>
        <v>1.8360000000000001</v>
      </c>
      <c r="I22" s="82"/>
      <c r="J22" s="82">
        <f>[1]МТП_Ванино!$J$74</f>
        <v>1.8360000000000001</v>
      </c>
      <c r="K22" s="83"/>
      <c r="L22" s="84"/>
      <c r="M22" s="8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6" collapsed="1" x14ac:dyDescent="0.3">
      <c r="A23" s="7" t="s">
        <v>19</v>
      </c>
      <c r="B23" s="81">
        <f t="shared" si="0"/>
        <v>95.280999999999992</v>
      </c>
      <c r="C23" s="82"/>
      <c r="D23" s="82"/>
      <c r="E23" s="82"/>
      <c r="F23" s="82">
        <f>'[1]ЯкутУ+'!$J$94</f>
        <v>78.480999999999995</v>
      </c>
      <c r="G23" s="82">
        <f>'[1]ЯкутУ+'!$J$95</f>
        <v>16.8</v>
      </c>
      <c r="H23" s="82">
        <f t="shared" si="1"/>
        <v>0</v>
      </c>
      <c r="I23" s="82"/>
      <c r="J23" s="82"/>
      <c r="K23" s="83"/>
      <c r="L23" s="84"/>
      <c r="M23" s="8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x14ac:dyDescent="0.3">
      <c r="A24" s="6" t="s">
        <v>20</v>
      </c>
      <c r="B24" s="66">
        <f t="shared" si="0"/>
        <v>35170.275000000001</v>
      </c>
      <c r="C24" s="82"/>
      <c r="D24" s="82">
        <f>SUM(D25:D25)</f>
        <v>20219.153999999999</v>
      </c>
      <c r="E24" s="82">
        <f>SUM(E25:E25)</f>
        <v>12791.456</v>
      </c>
      <c r="F24" s="82">
        <f>SUM(F25:F25)</f>
        <v>2157.58</v>
      </c>
      <c r="G24" s="82">
        <f>SUM(G25:G25)</f>
        <v>2.085</v>
      </c>
      <c r="H24" s="82">
        <f t="shared" si="1"/>
        <v>2.7000000000000003E-2</v>
      </c>
      <c r="I24" s="82"/>
      <c r="J24" s="82">
        <f>SUM(J25:J25)</f>
        <v>6.0000000000000001E-3</v>
      </c>
      <c r="K24" s="83"/>
      <c r="L24" s="83">
        <f>SUM(L25:L25)</f>
        <v>2.1000000000000001E-2</v>
      </c>
      <c r="M24" s="8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13" customFormat="1" ht="16.2" customHeight="1" outlineLevel="1" x14ac:dyDescent="0.3">
      <c r="A25" s="15" t="s">
        <v>10</v>
      </c>
      <c r="B25" s="73">
        <f>SUM(C25:G25)</f>
        <v>35170.275000000001</v>
      </c>
      <c r="C25" s="75"/>
      <c r="D25" s="75">
        <f>[1]Междуреч!$J$64+[1]Междуреч!$J$69</f>
        <v>20219.153999999999</v>
      </c>
      <c r="E25" s="75">
        <f>[1]Междуреч!$J$65</f>
        <v>12791.456</v>
      </c>
      <c r="F25" s="75">
        <f>[1]Междуреч!$J$66+[1]Междуреч!$J$71</f>
        <v>2157.58</v>
      </c>
      <c r="G25" s="75">
        <f>[1]Междуреч!$J$67</f>
        <v>2.085</v>
      </c>
      <c r="H25" s="75">
        <f t="shared" si="1"/>
        <v>2.7000000000000003E-2</v>
      </c>
      <c r="I25" s="75"/>
      <c r="J25" s="75">
        <f>[1]Междуреч!$J$74</f>
        <v>6.0000000000000001E-3</v>
      </c>
      <c r="K25" s="88"/>
      <c r="L25" s="88">
        <f>[1]Междуреч!$J$76</f>
        <v>2.1000000000000001E-2</v>
      </c>
      <c r="M25" s="88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ht="30" customHeight="1" x14ac:dyDescent="0.3">
      <c r="A26" s="8" t="s">
        <v>9</v>
      </c>
      <c r="B26" s="81">
        <f t="shared" si="0"/>
        <v>37965.820999999996</v>
      </c>
      <c r="C26" s="82">
        <f>SUM(C27:C28)</f>
        <v>1753.078</v>
      </c>
      <c r="D26" s="82">
        <f>SUM(D27:D28)</f>
        <v>35733.025999999998</v>
      </c>
      <c r="E26" s="82">
        <f>SUM(E27:E28)</f>
        <v>479.71699999999998</v>
      </c>
      <c r="F26" s="82"/>
      <c r="G26" s="82"/>
      <c r="H26" s="82">
        <f t="shared" si="1"/>
        <v>41.199000000000005</v>
      </c>
      <c r="I26" s="82">
        <f>SUM(I27:I28)</f>
        <v>2.95</v>
      </c>
      <c r="J26" s="82">
        <f>SUM(J27:J28)</f>
        <v>38.249000000000002</v>
      </c>
      <c r="K26" s="83"/>
      <c r="L26" s="92"/>
      <c r="M26" s="8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0.399999999999999" hidden="1" customHeight="1" outlineLevel="1" collapsed="1" x14ac:dyDescent="0.3">
      <c r="A27" s="10" t="s">
        <v>21</v>
      </c>
      <c r="B27" s="73">
        <f>SUM(C27:G27)</f>
        <v>8498.5619999999999</v>
      </c>
      <c r="C27" s="75"/>
      <c r="D27" s="75">
        <f>[1]УралКУЗ!$J$69</f>
        <v>8498.5619999999999</v>
      </c>
      <c r="E27" s="75"/>
      <c r="F27" s="75"/>
      <c r="G27" s="75"/>
      <c r="H27" s="75">
        <f t="shared" si="1"/>
        <v>0</v>
      </c>
      <c r="I27" s="75"/>
      <c r="J27" s="75"/>
      <c r="K27" s="79"/>
      <c r="L27" s="79"/>
      <c r="M27" s="8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399999999999999" hidden="1" customHeight="1" outlineLevel="1" x14ac:dyDescent="0.3">
      <c r="A28" s="10" t="s">
        <v>22</v>
      </c>
      <c r="B28" s="73">
        <f>SUM(C28:G28)</f>
        <v>29467.259000000002</v>
      </c>
      <c r="C28" s="75">
        <f>[1]ЧМК!$J$70</f>
        <v>1753.078</v>
      </c>
      <c r="D28" s="75">
        <f>[1]ЧМК!$J$69+[1]ЧМК!$J$71</f>
        <v>27234.464</v>
      </c>
      <c r="E28" s="75">
        <f>[1]ЧМК!$J$72</f>
        <v>479.71699999999998</v>
      </c>
      <c r="F28" s="75"/>
      <c r="G28" s="75"/>
      <c r="H28" s="75">
        <f t="shared" si="1"/>
        <v>41.199000000000005</v>
      </c>
      <c r="I28" s="75">
        <f>[1]ЧМК!$J$76</f>
        <v>2.95</v>
      </c>
      <c r="J28" s="75">
        <f>[1]ЧМК!$J$75</f>
        <v>38.249000000000002</v>
      </c>
      <c r="K28" s="79"/>
      <c r="L28" s="79"/>
      <c r="M28" s="8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22.95" customHeight="1" collapsed="1" x14ac:dyDescent="0.3">
      <c r="A29" s="16" t="s">
        <v>4</v>
      </c>
      <c r="B29" s="93">
        <f>SUM(B9:B28)-B9-B15-B19-B24-B26</f>
        <v>226597.08700000006</v>
      </c>
      <c r="C29" s="94">
        <f>C9+C12+C13+C14+C16+C18+C19+C23+C24+C26</f>
        <v>10958.852000000001</v>
      </c>
      <c r="D29" s="94">
        <f>D9+D12+D13+D14+D15+D18+D23+D24+D26</f>
        <v>179029.98300000001</v>
      </c>
      <c r="E29" s="94">
        <f>E9+E12+E13+E14+E16+E18+E19+E23+E24+E26+E15</f>
        <v>15158.099</v>
      </c>
      <c r="F29" s="94">
        <f>F9+F12+F13+F14+F16+F18+F19+F23+F24+F26+F15</f>
        <v>3690.335</v>
      </c>
      <c r="G29" s="94">
        <f>G9+G12+G13+G14+G16+G18+G19+G23+G24+G26+G15</f>
        <v>19.585000000000001</v>
      </c>
      <c r="H29" s="94">
        <f>H9+H12+H13+H14+H16+H18+H19+H23+H24+H26</f>
        <v>123.05000000000001</v>
      </c>
      <c r="I29" s="94">
        <f>I9+I12+I13+I14+I16+I18+I19+I23+I24+I26</f>
        <v>19.245999999999999</v>
      </c>
      <c r="J29" s="94">
        <f>J9+J12+J13+J14+J16+J18+J20+J23+J24+J26</f>
        <v>179.471</v>
      </c>
      <c r="K29" s="94">
        <f>K9+K12+K13+K14+K16+K18+K19+K23+K24+K26</f>
        <v>0</v>
      </c>
      <c r="L29" s="94">
        <f>L9+L12+L13+L14+L16+L18+L19+L23+L24+L26</f>
        <v>2.1000000000000001E-2</v>
      </c>
      <c r="M29" s="94">
        <f>M9+M12+M13+M14+M16+M18+M19+M23+M24+M26</f>
        <v>0</v>
      </c>
      <c r="N29" s="17"/>
      <c r="O29" s="17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19"/>
      <c r="B30" s="60"/>
      <c r="C30" s="49"/>
      <c r="D30" s="49"/>
      <c r="E30" s="49"/>
      <c r="F30" s="20"/>
      <c r="G30" s="1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6" x14ac:dyDescent="0.3">
      <c r="A31" s="67"/>
      <c r="B31" s="67"/>
      <c r="C31" s="67"/>
    </row>
    <row r="32" spans="1:24" ht="15.6" x14ac:dyDescent="0.3">
      <c r="A32" s="67"/>
      <c r="B32" s="67"/>
      <c r="C32" s="68"/>
      <c r="D32" s="50"/>
      <c r="E32" s="31"/>
      <c r="F32" s="23"/>
      <c r="G32" s="1"/>
      <c r="H32" s="18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6" x14ac:dyDescent="0.3">
      <c r="A33" s="68"/>
      <c r="B33" s="67"/>
      <c r="C33" s="67"/>
      <c r="D33" s="50"/>
      <c r="E33" s="5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6" x14ac:dyDescent="0.3">
      <c r="A34" s="67"/>
      <c r="B34" s="67"/>
      <c r="C34" s="67"/>
      <c r="D34" s="52"/>
      <c r="E34" s="31"/>
      <c r="F34" s="23"/>
      <c r="G34" s="58"/>
      <c r="H34" s="5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6" x14ac:dyDescent="0.3">
      <c r="A35" s="68"/>
      <c r="B35" s="67"/>
      <c r="C35" s="67"/>
      <c r="D35" s="50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6" x14ac:dyDescent="0.3">
      <c r="A36" s="68"/>
      <c r="B36" s="67"/>
      <c r="C36" s="68"/>
      <c r="D36" s="50"/>
      <c r="E36" s="59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" x14ac:dyDescent="0.3">
      <c r="A37" s="68"/>
      <c r="B37" s="67"/>
      <c r="C37" s="67"/>
      <c r="D37" s="53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" x14ac:dyDescent="0.3">
      <c r="A38" s="68"/>
      <c r="B38" s="68"/>
      <c r="C38" s="68"/>
      <c r="D38" s="50"/>
      <c r="E38" s="31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" x14ac:dyDescent="0.3">
      <c r="A39" s="32"/>
      <c r="B39" s="29"/>
      <c r="D39" s="50"/>
      <c r="E39" s="31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6" x14ac:dyDescent="0.3">
      <c r="A40" s="27"/>
      <c r="B40" s="65"/>
      <c r="D40" s="50"/>
      <c r="E40" s="54"/>
      <c r="F40" s="23"/>
    </row>
    <row r="41" spans="1:24" ht="15.6" x14ac:dyDescent="0.3">
      <c r="A41" s="34"/>
      <c r="B41" s="35"/>
      <c r="D41" s="53"/>
      <c r="E41" s="55"/>
      <c r="F41" s="23"/>
    </row>
    <row r="42" spans="1:24" ht="15.6" x14ac:dyDescent="0.3">
      <c r="A42" s="27"/>
      <c r="B42" s="36"/>
      <c r="C42" s="30"/>
      <c r="D42" s="56"/>
      <c r="E42" s="54"/>
      <c r="F42" s="23"/>
    </row>
    <row r="43" spans="1:24" ht="15.6" x14ac:dyDescent="0.3">
      <c r="A43" s="38"/>
      <c r="B43" s="39"/>
      <c r="C43" s="30"/>
      <c r="D43" s="53"/>
      <c r="E43" s="51"/>
      <c r="F43" s="23"/>
    </row>
    <row r="44" spans="1:24" ht="15.6" x14ac:dyDescent="0.3">
      <c r="A44" s="40"/>
      <c r="B44" s="41"/>
      <c r="C44" s="30"/>
      <c r="D44" s="50"/>
      <c r="E44" s="57"/>
      <c r="F44" s="23"/>
    </row>
    <row r="45" spans="1:24" ht="15.6" x14ac:dyDescent="0.3">
      <c r="A45" s="40"/>
      <c r="B45" s="41"/>
      <c r="C45" s="37"/>
      <c r="D45" s="28"/>
      <c r="E45" s="42"/>
      <c r="F45" s="23"/>
    </row>
    <row r="46" spans="1:24" ht="15.6" x14ac:dyDescent="0.3">
      <c r="A46" s="27"/>
      <c r="B46" s="21"/>
      <c r="C46" s="37"/>
      <c r="D46" s="28"/>
      <c r="E46" s="26"/>
      <c r="F46" s="23"/>
    </row>
    <row r="47" spans="1:24" ht="15.6" x14ac:dyDescent="0.3">
      <c r="A47" s="43"/>
      <c r="B47" s="21"/>
      <c r="C47" s="37"/>
      <c r="D47" s="25"/>
      <c r="E47" s="22"/>
      <c r="F47" s="23"/>
    </row>
    <row r="48" spans="1:24" ht="15.6" x14ac:dyDescent="0.3">
      <c r="A48" s="44"/>
      <c r="B48" s="45"/>
      <c r="C48" s="37"/>
      <c r="D48" s="46"/>
      <c r="E48" s="22"/>
      <c r="F48" s="23"/>
    </row>
    <row r="49" spans="1:6" ht="15.6" x14ac:dyDescent="0.3">
      <c r="A49" s="27"/>
      <c r="B49" s="36"/>
      <c r="C49" s="24"/>
      <c r="D49" s="28"/>
      <c r="E49" s="33"/>
      <c r="F49" s="23"/>
    </row>
    <row r="50" spans="1:6" x14ac:dyDescent="0.3">
      <c r="A50" s="47"/>
      <c r="B50" s="47"/>
      <c r="C50" s="47"/>
      <c r="D50" s="47"/>
      <c r="E50" s="48"/>
      <c r="F50" s="47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UKM-test-OPP</cp:lastModifiedBy>
  <dcterms:created xsi:type="dcterms:W3CDTF">2016-07-25T04:23:17Z</dcterms:created>
  <dcterms:modified xsi:type="dcterms:W3CDTF">2019-07-22T07:26:25Z</dcterms:modified>
</cp:coreProperties>
</file>